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300"/>
  </bookViews>
  <sheets>
    <sheet name="АМЗ" sheetId="39" r:id="rId1"/>
  </sheets>
  <definedNames>
    <definedName name="_xlnm._FilterDatabase" localSheetId="0" hidden="1">АМЗ!#REF!</definedName>
    <definedName name="_xlnm.Print_Area" localSheetId="0">АМЗ!$A$1:$G$73</definedName>
  </definedNames>
  <calcPr calcId="145621"/>
</workbook>
</file>

<file path=xl/calcChain.xml><?xml version="1.0" encoding="utf-8"?>
<calcChain xmlns="http://schemas.openxmlformats.org/spreadsheetml/2006/main">
  <c r="C73" i="39" l="1"/>
  <c r="G73" i="39" s="1"/>
  <c r="G72" i="39"/>
  <c r="F72" i="39"/>
  <c r="C71" i="39"/>
  <c r="G71" i="39" s="1"/>
  <c r="C70" i="39"/>
  <c r="G70" i="39" s="1"/>
  <c r="G69" i="39"/>
  <c r="F69" i="39"/>
  <c r="C69" i="39"/>
  <c r="G68" i="39"/>
  <c r="F68" i="39"/>
  <c r="C68" i="39"/>
  <c r="C67" i="39"/>
  <c r="G67" i="39" s="1"/>
  <c r="C66" i="39"/>
  <c r="G66" i="39" s="1"/>
  <c r="G65" i="39"/>
  <c r="F65" i="39"/>
  <c r="C65" i="39"/>
  <c r="G64" i="39"/>
  <c r="F64" i="39"/>
  <c r="C64" i="39"/>
  <c r="C63" i="39"/>
  <c r="G63" i="39" s="1"/>
  <c r="C62" i="39"/>
  <c r="G62" i="39" s="1"/>
  <c r="G61" i="39"/>
  <c r="F61" i="39"/>
  <c r="C61" i="39"/>
  <c r="G60" i="39"/>
  <c r="F60" i="39"/>
  <c r="C60" i="39"/>
  <c r="C59" i="39"/>
  <c r="G59" i="39" s="1"/>
  <c r="C58" i="39"/>
  <c r="G58" i="39" s="1"/>
  <c r="G57" i="39"/>
  <c r="F57" i="39"/>
  <c r="C57" i="39"/>
  <c r="G56" i="39"/>
  <c r="F56" i="39"/>
  <c r="C56" i="39"/>
  <c r="C55" i="39"/>
  <c r="G55" i="39" s="1"/>
  <c r="C54" i="39"/>
  <c r="G54" i="39" s="1"/>
  <c r="G53" i="39"/>
  <c r="F53" i="39"/>
  <c r="C53" i="39"/>
  <c r="G52" i="39"/>
  <c r="F52" i="39"/>
  <c r="C52" i="39"/>
  <c r="C51" i="39"/>
  <c r="G51" i="39" s="1"/>
  <c r="C50" i="39"/>
  <c r="G50" i="39" s="1"/>
  <c r="G49" i="39"/>
  <c r="F49" i="39"/>
  <c r="C49" i="39"/>
  <c r="G48" i="39"/>
  <c r="F48" i="39"/>
  <c r="C48" i="39"/>
  <c r="C47" i="39"/>
  <c r="G47" i="39" s="1"/>
  <c r="C46" i="39"/>
  <c r="G46" i="39" s="1"/>
  <c r="G45" i="39"/>
  <c r="C45" i="39"/>
  <c r="F45" i="39" s="1"/>
  <c r="G44" i="39"/>
  <c r="F44" i="39"/>
  <c r="C43" i="39"/>
  <c r="G43" i="39" s="1"/>
  <c r="G42" i="39"/>
  <c r="F42" i="39"/>
  <c r="C41" i="39"/>
  <c r="F41" i="39" s="1"/>
  <c r="C40" i="39"/>
  <c r="G40" i="39" s="1"/>
  <c r="G39" i="39"/>
  <c r="F39" i="39"/>
  <c r="C39" i="39"/>
  <c r="G38" i="39"/>
  <c r="F38" i="39"/>
  <c r="C38" i="39"/>
  <c r="C37" i="39"/>
  <c r="F37" i="39" s="1"/>
  <c r="C36" i="39"/>
  <c r="G36" i="39" s="1"/>
  <c r="G35" i="39"/>
  <c r="F35" i="39"/>
  <c r="C34" i="39"/>
  <c r="G34" i="39" s="1"/>
  <c r="C33" i="39"/>
  <c r="G33" i="39" s="1"/>
  <c r="G32" i="39"/>
  <c r="F32" i="39"/>
  <c r="C32" i="39"/>
  <c r="G31" i="39"/>
  <c r="F31" i="39"/>
  <c r="C31" i="39"/>
  <c r="C30" i="39"/>
  <c r="F30" i="39" s="1"/>
  <c r="C29" i="39"/>
  <c r="G29" i="39" s="1"/>
  <c r="G28" i="39"/>
  <c r="F28" i="39"/>
  <c r="C28" i="39"/>
  <c r="G27" i="39"/>
  <c r="F27" i="39"/>
  <c r="C27" i="39"/>
  <c r="G26" i="39"/>
  <c r="F26" i="39"/>
  <c r="G25" i="39"/>
  <c r="F25" i="39"/>
  <c r="C25" i="39"/>
  <c r="G24" i="39"/>
  <c r="F24" i="39"/>
  <c r="C24" i="39"/>
  <c r="C23" i="39"/>
  <c r="F23" i="39" s="1"/>
  <c r="C22" i="39"/>
  <c r="G22" i="39" s="1"/>
  <c r="G21" i="39"/>
  <c r="F21" i="39"/>
  <c r="C21" i="39"/>
  <c r="G20" i="39"/>
  <c r="F20" i="39"/>
  <c r="G19" i="39"/>
  <c r="F19" i="39"/>
  <c r="G18" i="39"/>
  <c r="F18" i="39"/>
  <c r="G17" i="39"/>
  <c r="F17" i="39"/>
  <c r="G16" i="39"/>
  <c r="F16" i="39"/>
  <c r="C16" i="39"/>
  <c r="C15" i="39"/>
  <c r="G15" i="39" s="1"/>
  <c r="C14" i="39"/>
  <c r="G14" i="39" s="1"/>
  <c r="G13" i="39"/>
  <c r="F13" i="39"/>
  <c r="C13" i="39"/>
  <c r="G12" i="39"/>
  <c r="F12" i="39"/>
  <c r="C12" i="39"/>
  <c r="C11" i="39"/>
  <c r="G11" i="39" s="1"/>
  <c r="C10" i="39"/>
  <c r="G10" i="39" s="1"/>
  <c r="G9" i="39"/>
  <c r="F9" i="39"/>
  <c r="C8" i="39"/>
  <c r="F8" i="39" s="1"/>
  <c r="C7" i="39"/>
  <c r="G7" i="39" s="1"/>
  <c r="G6" i="39"/>
  <c r="F6" i="39"/>
  <c r="C6" i="39"/>
  <c r="F47" i="39" l="1"/>
  <c r="F51" i="39"/>
  <c r="F55" i="39"/>
  <c r="F59" i="39"/>
  <c r="F63" i="39"/>
  <c r="F67" i="39"/>
  <c r="F71" i="39"/>
  <c r="F11" i="39"/>
  <c r="F15" i="39"/>
  <c r="F34" i="39"/>
  <c r="F7" i="39"/>
  <c r="G8" i="39"/>
  <c r="F10" i="39"/>
  <c r="F14" i="39"/>
  <c r="F22" i="39"/>
  <c r="G23" i="39"/>
  <c r="F29" i="39"/>
  <c r="G30" i="39"/>
  <c r="F33" i="39"/>
  <c r="F36" i="39"/>
  <c r="G37" i="39"/>
  <c r="F40" i="39"/>
  <c r="G41" i="39"/>
  <c r="F43" i="39"/>
  <c r="F46" i="39"/>
  <c r="F50" i="39"/>
  <c r="F54" i="39"/>
  <c r="F58" i="39"/>
  <c r="F62" i="39"/>
  <c r="F66" i="39"/>
  <c r="F70" i="39"/>
  <c r="F73" i="39"/>
</calcChain>
</file>

<file path=xl/sharedStrings.xml><?xml version="1.0" encoding="utf-8"?>
<sst xmlns="http://schemas.openxmlformats.org/spreadsheetml/2006/main" count="150" uniqueCount="81">
  <si>
    <t>Наименование товара</t>
  </si>
  <si>
    <t>Ед. измерения</t>
  </si>
  <si>
    <t>Количество</t>
  </si>
  <si>
    <t>Сырье и материалы:</t>
  </si>
  <si>
    <t>в том числе:</t>
  </si>
  <si>
    <t>тн</t>
  </si>
  <si>
    <t>шт</t>
  </si>
  <si>
    <t>1 квартал</t>
  </si>
  <si>
    <t>2 квартал</t>
  </si>
  <si>
    <t>3 квартал</t>
  </si>
  <si>
    <t>4 квартал</t>
  </si>
  <si>
    <t>Балочка центрирующая</t>
  </si>
  <si>
    <t>Тормозной цилиндр</t>
  </si>
  <si>
    <t>Колеса цельнокатаные</t>
  </si>
  <si>
    <t xml:space="preserve">Приобретаемые на 2021 год
(количество) </t>
  </si>
  <si>
    <t>Авторегулятор</t>
  </si>
  <si>
    <t>Авторежим</t>
  </si>
  <si>
    <t>Автосцепка</t>
  </si>
  <si>
    <t>Аппарат поглощающий ПМК-110</t>
  </si>
  <si>
    <t>Балка надрессорная</t>
  </si>
  <si>
    <t>Башмак неповортный</t>
  </si>
  <si>
    <t>Буксы в комплекте</t>
  </si>
  <si>
    <t>Втулка волокнитая</t>
  </si>
  <si>
    <t>Главная часть воздураспределителя</t>
  </si>
  <si>
    <t>Двухкамерный резервуар</t>
  </si>
  <si>
    <t>Днища (3200х22х80)</t>
  </si>
  <si>
    <t>Клапан предохранительный КПАВ</t>
  </si>
  <si>
    <t>Клапан сильфоновый</t>
  </si>
  <si>
    <t>Клапан скоростной КПАВ</t>
  </si>
  <si>
    <t>Клин фрикционный</t>
  </si>
  <si>
    <t>Колодка композиционная</t>
  </si>
  <si>
    <t>Концевой кран</t>
  </si>
  <si>
    <t>Кран разобщительный</t>
  </si>
  <si>
    <t>Кран шаровой КПАВ</t>
  </si>
  <si>
    <t>Круг ф 21 пружин.</t>
  </si>
  <si>
    <t>Круг ф 30 пружин.</t>
  </si>
  <si>
    <t>Круг ф 33 09Г2С</t>
  </si>
  <si>
    <t>Круг ф 90 38ХС</t>
  </si>
  <si>
    <t>Лист б 10</t>
  </si>
  <si>
    <t>Лист б 12</t>
  </si>
  <si>
    <t>Лист б 14</t>
  </si>
  <si>
    <t>Лист б 16</t>
  </si>
  <si>
    <t>Лист б 2,5</t>
  </si>
  <si>
    <t>Лист б 20</t>
  </si>
  <si>
    <t>Лист б 25</t>
  </si>
  <si>
    <t>Лист б 3</t>
  </si>
  <si>
    <t>Лист б 4</t>
  </si>
  <si>
    <t>Лист б 40</t>
  </si>
  <si>
    <t>Лист б 5</t>
  </si>
  <si>
    <t>Лист б 50</t>
  </si>
  <si>
    <t>Лист б 6</t>
  </si>
  <si>
    <t>Лист б 60</t>
  </si>
  <si>
    <t>Лист б 7</t>
  </si>
  <si>
    <t>Лист б 8</t>
  </si>
  <si>
    <t>Магистральная часть воздухораспред.</t>
  </si>
  <si>
    <t>Маятниковая подвеска</t>
  </si>
  <si>
    <t>Ось колесной пары</t>
  </si>
  <si>
    <t>Подшипник 36-232726Е2М</t>
  </si>
  <si>
    <t>Подшипник 36-42726Е2М</t>
  </si>
  <si>
    <t>Полоса 8х100</t>
  </si>
  <si>
    <t>Профиль Z обр.</t>
  </si>
  <si>
    <t>Пятник</t>
  </si>
  <si>
    <t>Рама боковая</t>
  </si>
  <si>
    <t>Рукава Р-17</t>
  </si>
  <si>
    <t>Сварочная проволока ф 1,6</t>
  </si>
  <si>
    <t>Сварочная проволока ф 4</t>
  </si>
  <si>
    <t>Труба ф 27 бесшов.</t>
  </si>
  <si>
    <t>Труба ф 42 бесшов.</t>
  </si>
  <si>
    <t>Труба ф 89х12</t>
  </si>
  <si>
    <t>Тяговый хомут</t>
  </si>
  <si>
    <t>Упор задний</t>
  </si>
  <si>
    <t>Упор передний</t>
  </si>
  <si>
    <t>Упорная плита</t>
  </si>
  <si>
    <t>Флюс АН-47</t>
  </si>
  <si>
    <t>Швеллер 12</t>
  </si>
  <si>
    <t>Швеллер 20В2</t>
  </si>
  <si>
    <t>Швеллер 8В</t>
  </si>
  <si>
    <t>Шестигранник 36</t>
  </si>
  <si>
    <t>Эластомер 732 W</t>
  </si>
  <si>
    <t>Электрод ф 4 УОНИ 13/55</t>
  </si>
  <si>
    <t>ДП "Андижанский механический завод"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</si>
</sst>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72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8"/>
      <color theme="1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2" fillId="0" borderId="0" applyFont="0" applyFill="0" applyBorder="0" applyAlignment="0" applyProtection="0"/>
    <xf numFmtId="0" fontId="13" fillId="0" borderId="0" applyNumberFormat="0" applyFill="0" applyProtection="0"/>
    <xf numFmtId="0" fontId="14" fillId="0" borderId="0"/>
  </cellStyleXfs>
  <cellXfs count="24">
    <xf numFmtId="0" fontId="0" fillId="0" borderId="0" xfId="0"/>
    <xf numFmtId="0" fontId="8" fillId="2" borderId="0" xfId="8" applyFont="1" applyFill="1" applyAlignment="1">
      <alignment horizontal="center" vertical="center"/>
    </xf>
    <xf numFmtId="0" fontId="8" fillId="2" borderId="0" xfId="8" applyFont="1" applyFill="1" applyAlignment="1">
      <alignment vertical="center"/>
    </xf>
    <xf numFmtId="0" fontId="7" fillId="3" borderId="1" xfId="8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 vertical="center" wrapText="1"/>
    </xf>
    <xf numFmtId="0" fontId="9" fillId="0" borderId="1" xfId="16" applyFont="1" applyFill="1" applyBorder="1"/>
    <xf numFmtId="0" fontId="9" fillId="0" borderId="1" xfId="16" applyFont="1" applyBorder="1" applyAlignment="1">
      <alignment horizontal="center"/>
    </xf>
    <xf numFmtId="1" fontId="9" fillId="0" borderId="1" xfId="16" applyNumberFormat="1" applyFont="1" applyBorder="1" applyAlignment="1">
      <alignment horizontal="center"/>
    </xf>
    <xf numFmtId="4" fontId="9" fillId="0" borderId="1" xfId="16" applyNumberFormat="1" applyFont="1" applyBorder="1" applyAlignment="1">
      <alignment horizontal="right" indent="1"/>
    </xf>
    <xf numFmtId="3" fontId="9" fillId="0" borderId="1" xfId="16" applyNumberFormat="1" applyFont="1" applyBorder="1" applyAlignment="1">
      <alignment horizontal="center" vertical="center"/>
    </xf>
    <xf numFmtId="0" fontId="15" fillId="0" borderId="0" xfId="16" applyFont="1"/>
    <xf numFmtId="0" fontId="9" fillId="0" borderId="1" xfId="16" applyFont="1" applyFill="1" applyBorder="1" applyAlignment="1">
      <alignment horizontal="left"/>
    </xf>
    <xf numFmtId="0" fontId="9" fillId="4" borderId="1" xfId="16" applyFont="1" applyFill="1" applyBorder="1" applyAlignment="1">
      <alignment horizontal="left"/>
    </xf>
    <xf numFmtId="0" fontId="9" fillId="4" borderId="1" xfId="16" applyFont="1" applyFill="1" applyBorder="1" applyAlignment="1">
      <alignment horizontal="center"/>
    </xf>
    <xf numFmtId="1" fontId="9" fillId="4" borderId="1" xfId="16" applyNumberFormat="1" applyFont="1" applyFill="1" applyBorder="1" applyAlignment="1">
      <alignment horizontal="center"/>
    </xf>
    <xf numFmtId="0" fontId="9" fillId="0" borderId="1" xfId="16" applyFont="1" applyFill="1" applyBorder="1" applyAlignment="1">
      <alignment horizontal="center"/>
    </xf>
    <xf numFmtId="172" fontId="9" fillId="0" borderId="1" xfId="16" applyNumberFormat="1" applyFont="1" applyBorder="1" applyAlignment="1">
      <alignment horizontal="right" indent="1"/>
    </xf>
    <xf numFmtId="0" fontId="9" fillId="0" borderId="1" xfId="16" applyFont="1" applyBorder="1"/>
    <xf numFmtId="0" fontId="10" fillId="3" borderId="1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0" fontId="7" fillId="2" borderId="5" xfId="8" applyFont="1" applyFill="1" applyBorder="1" applyAlignment="1">
      <alignment horizontal="center" vertical="center" wrapText="1"/>
    </xf>
    <xf numFmtId="0" fontId="7" fillId="2" borderId="2" xfId="8" applyFont="1" applyFill="1" applyBorder="1" applyAlignment="1">
      <alignment horizontal="center" vertical="center" wrapText="1"/>
    </xf>
    <xf numFmtId="0" fontId="7" fillId="2" borderId="3" xfId="8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73"/>
  <sheetViews>
    <sheetView tabSelected="1" view="pageBreakPreview" zoomScaleNormal="70" zoomScaleSheetLayoutView="100" workbookViewId="0">
      <selection activeCell="D18" sqref="D18"/>
    </sheetView>
  </sheetViews>
  <sheetFormatPr defaultColWidth="8.85546875" defaultRowHeight="15" x14ac:dyDescent="0.25"/>
  <cols>
    <col min="1" max="1" width="50" style="2" customWidth="1"/>
    <col min="2" max="2" width="14.140625" style="1" customWidth="1"/>
    <col min="3" max="3" width="20.140625" style="1" customWidth="1"/>
    <col min="4" max="4" width="20.28515625" style="1" customWidth="1"/>
    <col min="5" max="5" width="20.42578125" style="1" customWidth="1"/>
    <col min="6" max="6" width="20" style="1" customWidth="1"/>
    <col min="7" max="7" width="18.7109375" style="1" customWidth="1"/>
    <col min="8" max="16384" width="8.85546875" style="2"/>
  </cols>
  <sheetData>
    <row r="1" spans="1:7" ht="30.6" customHeight="1" x14ac:dyDescent="0.25">
      <c r="A1" s="19" t="s">
        <v>0</v>
      </c>
      <c r="B1" s="19" t="s">
        <v>1</v>
      </c>
      <c r="C1" s="23" t="s">
        <v>14</v>
      </c>
      <c r="D1" s="21" t="s">
        <v>4</v>
      </c>
      <c r="E1" s="22"/>
      <c r="F1" s="22"/>
      <c r="G1" s="22"/>
    </row>
    <row r="2" spans="1:7" ht="36" customHeight="1" x14ac:dyDescent="0.25">
      <c r="A2" s="20"/>
      <c r="B2" s="20"/>
      <c r="C2" s="23"/>
      <c r="D2" s="4" t="s">
        <v>7</v>
      </c>
      <c r="E2" s="4" t="s">
        <v>8</v>
      </c>
      <c r="F2" s="4" t="s">
        <v>9</v>
      </c>
      <c r="G2" s="4" t="s">
        <v>10</v>
      </c>
    </row>
    <row r="3" spans="1:7" ht="51" customHeight="1" x14ac:dyDescent="0.25">
      <c r="A3" s="20"/>
      <c r="B3" s="20"/>
      <c r="C3" s="23"/>
      <c r="D3" s="4" t="s">
        <v>2</v>
      </c>
      <c r="E3" s="4" t="s">
        <v>2</v>
      </c>
      <c r="F3" s="4" t="s">
        <v>2</v>
      </c>
      <c r="G3" s="4" t="s">
        <v>2</v>
      </c>
    </row>
    <row r="4" spans="1:7" ht="52.5" customHeight="1" x14ac:dyDescent="0.25">
      <c r="A4" s="18" t="s">
        <v>80</v>
      </c>
      <c r="B4" s="18"/>
      <c r="C4" s="18"/>
      <c r="D4" s="18"/>
      <c r="E4" s="18"/>
      <c r="F4" s="18"/>
      <c r="G4" s="18"/>
    </row>
    <row r="5" spans="1:7" ht="40.15" customHeight="1" x14ac:dyDescent="0.25">
      <c r="A5" s="3" t="s">
        <v>3</v>
      </c>
      <c r="B5" s="4"/>
      <c r="C5" s="4"/>
      <c r="D5" s="4"/>
      <c r="E5" s="4"/>
      <c r="F5" s="4"/>
      <c r="G5" s="4"/>
    </row>
    <row r="6" spans="1:7" s="10" customFormat="1" ht="15.75" x14ac:dyDescent="0.25">
      <c r="A6" s="5" t="s">
        <v>15</v>
      </c>
      <c r="B6" s="6" t="s">
        <v>6</v>
      </c>
      <c r="C6" s="7">
        <f>180+69</f>
        <v>249</v>
      </c>
      <c r="D6" s="8"/>
      <c r="E6" s="8"/>
      <c r="F6" s="9">
        <f t="shared" ref="F6:F69" si="0">C6/2</f>
        <v>124.5</v>
      </c>
      <c r="G6" s="9">
        <f t="shared" ref="G6:G69" si="1">C6/2</f>
        <v>124.5</v>
      </c>
    </row>
    <row r="7" spans="1:7" s="10" customFormat="1" ht="15.75" x14ac:dyDescent="0.25">
      <c r="A7" s="11" t="s">
        <v>16</v>
      </c>
      <c r="B7" s="6" t="s">
        <v>6</v>
      </c>
      <c r="C7" s="7">
        <f>180+69</f>
        <v>249</v>
      </c>
      <c r="D7" s="8"/>
      <c r="E7" s="8"/>
      <c r="F7" s="9">
        <f t="shared" si="0"/>
        <v>124.5</v>
      </c>
      <c r="G7" s="9">
        <f t="shared" si="1"/>
        <v>124.5</v>
      </c>
    </row>
    <row r="8" spans="1:7" s="10" customFormat="1" ht="15.75" x14ac:dyDescent="0.25">
      <c r="A8" s="12" t="s">
        <v>17</v>
      </c>
      <c r="B8" s="13" t="s">
        <v>6</v>
      </c>
      <c r="C8" s="14">
        <f>360+138</f>
        <v>498</v>
      </c>
      <c r="D8" s="8"/>
      <c r="E8" s="8"/>
      <c r="F8" s="9">
        <f t="shared" si="0"/>
        <v>249</v>
      </c>
      <c r="G8" s="9">
        <f t="shared" si="1"/>
        <v>249</v>
      </c>
    </row>
    <row r="9" spans="1:7" s="10" customFormat="1" ht="15.75" x14ac:dyDescent="0.25">
      <c r="A9" s="11" t="s">
        <v>18</v>
      </c>
      <c r="B9" s="6" t="s">
        <v>6</v>
      </c>
      <c r="C9" s="7">
        <v>138</v>
      </c>
      <c r="D9" s="8"/>
      <c r="E9" s="8"/>
      <c r="F9" s="9">
        <f t="shared" si="0"/>
        <v>69</v>
      </c>
      <c r="G9" s="9">
        <f t="shared" si="1"/>
        <v>69</v>
      </c>
    </row>
    <row r="10" spans="1:7" s="10" customFormat="1" ht="15.75" x14ac:dyDescent="0.25">
      <c r="A10" s="11" t="s">
        <v>19</v>
      </c>
      <c r="B10" s="15" t="s">
        <v>6</v>
      </c>
      <c r="C10" s="14">
        <f>720+276</f>
        <v>996</v>
      </c>
      <c r="D10" s="8"/>
      <c r="E10" s="8"/>
      <c r="F10" s="9">
        <f t="shared" si="0"/>
        <v>498</v>
      </c>
      <c r="G10" s="9">
        <f t="shared" si="1"/>
        <v>498</v>
      </c>
    </row>
    <row r="11" spans="1:7" s="10" customFormat="1" ht="15.75" x14ac:dyDescent="0.25">
      <c r="A11" s="11" t="s">
        <v>11</v>
      </c>
      <c r="B11" s="15" t="s">
        <v>6</v>
      </c>
      <c r="C11" s="14">
        <f>360+138</f>
        <v>498</v>
      </c>
      <c r="D11" s="8"/>
      <c r="E11" s="8"/>
      <c r="F11" s="9">
        <f t="shared" si="0"/>
        <v>249</v>
      </c>
      <c r="G11" s="9">
        <f t="shared" si="1"/>
        <v>249</v>
      </c>
    </row>
    <row r="12" spans="1:7" s="10" customFormat="1" ht="15.75" x14ac:dyDescent="0.25">
      <c r="A12" s="11" t="s">
        <v>20</v>
      </c>
      <c r="B12" s="15" t="s">
        <v>6</v>
      </c>
      <c r="C12" s="14">
        <f>1440+552</f>
        <v>1992</v>
      </c>
      <c r="D12" s="8"/>
      <c r="E12" s="8"/>
      <c r="F12" s="9">
        <f t="shared" si="0"/>
        <v>996</v>
      </c>
      <c r="G12" s="9">
        <f t="shared" si="1"/>
        <v>996</v>
      </c>
    </row>
    <row r="13" spans="1:7" s="10" customFormat="1" ht="15.75" x14ac:dyDescent="0.25">
      <c r="A13" s="11" t="s">
        <v>21</v>
      </c>
      <c r="B13" s="15" t="s">
        <v>6</v>
      </c>
      <c r="C13" s="14">
        <f>1440+552</f>
        <v>1992</v>
      </c>
      <c r="D13" s="8"/>
      <c r="E13" s="8"/>
      <c r="F13" s="9">
        <f t="shared" si="0"/>
        <v>996</v>
      </c>
      <c r="G13" s="9">
        <f t="shared" si="1"/>
        <v>996</v>
      </c>
    </row>
    <row r="14" spans="1:7" s="10" customFormat="1" ht="15.75" x14ac:dyDescent="0.25">
      <c r="A14" s="11" t="s">
        <v>22</v>
      </c>
      <c r="B14" s="15" t="s">
        <v>6</v>
      </c>
      <c r="C14" s="14">
        <f>1440+552</f>
        <v>1992</v>
      </c>
      <c r="D14" s="8"/>
      <c r="E14" s="8"/>
      <c r="F14" s="9">
        <f t="shared" si="0"/>
        <v>996</v>
      </c>
      <c r="G14" s="9">
        <f t="shared" si="1"/>
        <v>996</v>
      </c>
    </row>
    <row r="15" spans="1:7" s="10" customFormat="1" ht="15.75" x14ac:dyDescent="0.25">
      <c r="A15" s="11" t="s">
        <v>23</v>
      </c>
      <c r="B15" s="15" t="s">
        <v>6</v>
      </c>
      <c r="C15" s="14">
        <f>180+69</f>
        <v>249</v>
      </c>
      <c r="D15" s="8"/>
      <c r="E15" s="8"/>
      <c r="F15" s="9">
        <f t="shared" si="0"/>
        <v>124.5</v>
      </c>
      <c r="G15" s="9">
        <f t="shared" si="1"/>
        <v>124.5</v>
      </c>
    </row>
    <row r="16" spans="1:7" s="10" customFormat="1" ht="15.75" x14ac:dyDescent="0.25">
      <c r="A16" s="11" t="s">
        <v>24</v>
      </c>
      <c r="B16" s="6" t="s">
        <v>6</v>
      </c>
      <c r="C16" s="14">
        <f>180+69</f>
        <v>249</v>
      </c>
      <c r="D16" s="8"/>
      <c r="E16" s="8"/>
      <c r="F16" s="9">
        <f t="shared" si="0"/>
        <v>124.5</v>
      </c>
      <c r="G16" s="9">
        <f t="shared" si="1"/>
        <v>124.5</v>
      </c>
    </row>
    <row r="17" spans="1:7" s="10" customFormat="1" ht="15.75" x14ac:dyDescent="0.25">
      <c r="A17" s="11" t="s">
        <v>25</v>
      </c>
      <c r="B17" s="15" t="s">
        <v>5</v>
      </c>
      <c r="C17" s="14">
        <v>360</v>
      </c>
      <c r="D17" s="8"/>
      <c r="E17" s="8"/>
      <c r="F17" s="9">
        <f t="shared" si="0"/>
        <v>180</v>
      </c>
      <c r="G17" s="9">
        <f t="shared" si="1"/>
        <v>180</v>
      </c>
    </row>
    <row r="18" spans="1:7" s="10" customFormat="1" ht="15.75" x14ac:dyDescent="0.25">
      <c r="A18" s="12" t="s">
        <v>26</v>
      </c>
      <c r="B18" s="13" t="s">
        <v>6</v>
      </c>
      <c r="C18" s="14">
        <v>180</v>
      </c>
      <c r="D18" s="8"/>
      <c r="E18" s="8"/>
      <c r="F18" s="9">
        <f t="shared" si="0"/>
        <v>90</v>
      </c>
      <c r="G18" s="9">
        <f t="shared" si="1"/>
        <v>90</v>
      </c>
    </row>
    <row r="19" spans="1:7" s="10" customFormat="1" ht="15.75" x14ac:dyDescent="0.25">
      <c r="A19" s="5" t="s">
        <v>27</v>
      </c>
      <c r="B19" s="13" t="s">
        <v>6</v>
      </c>
      <c r="C19" s="7">
        <v>150</v>
      </c>
      <c r="D19" s="8"/>
      <c r="E19" s="16"/>
      <c r="F19" s="9">
        <f t="shared" si="0"/>
        <v>75</v>
      </c>
      <c r="G19" s="9">
        <f t="shared" si="1"/>
        <v>75</v>
      </c>
    </row>
    <row r="20" spans="1:7" s="10" customFormat="1" ht="15.75" x14ac:dyDescent="0.25">
      <c r="A20" s="12" t="s">
        <v>28</v>
      </c>
      <c r="B20" s="13" t="s">
        <v>6</v>
      </c>
      <c r="C20" s="14">
        <v>150</v>
      </c>
      <c r="D20" s="8"/>
      <c r="E20" s="16"/>
      <c r="F20" s="9">
        <f t="shared" si="0"/>
        <v>75</v>
      </c>
      <c r="G20" s="9">
        <f t="shared" si="1"/>
        <v>75</v>
      </c>
    </row>
    <row r="21" spans="1:7" s="10" customFormat="1" ht="15.75" x14ac:dyDescent="0.25">
      <c r="A21" s="11" t="s">
        <v>29</v>
      </c>
      <c r="B21" s="15" t="s">
        <v>6</v>
      </c>
      <c r="C21" s="14">
        <f>1440+552</f>
        <v>1992</v>
      </c>
      <c r="D21" s="8"/>
      <c r="E21" s="8"/>
      <c r="F21" s="9">
        <f t="shared" si="0"/>
        <v>996</v>
      </c>
      <c r="G21" s="9">
        <f t="shared" si="1"/>
        <v>996</v>
      </c>
    </row>
    <row r="22" spans="1:7" s="10" customFormat="1" ht="15.75" x14ac:dyDescent="0.25">
      <c r="A22" s="11" t="s">
        <v>13</v>
      </c>
      <c r="B22" s="15" t="s">
        <v>6</v>
      </c>
      <c r="C22" s="14">
        <f>1440+552</f>
        <v>1992</v>
      </c>
      <c r="D22" s="8"/>
      <c r="E22" s="8"/>
      <c r="F22" s="9">
        <f t="shared" si="0"/>
        <v>996</v>
      </c>
      <c r="G22" s="9">
        <f t="shared" si="1"/>
        <v>996</v>
      </c>
    </row>
    <row r="23" spans="1:7" s="10" customFormat="1" ht="15.75" x14ac:dyDescent="0.25">
      <c r="A23" s="11" t="s">
        <v>30</v>
      </c>
      <c r="B23" s="15" t="s">
        <v>6</v>
      </c>
      <c r="C23" s="14">
        <f>1440+552</f>
        <v>1992</v>
      </c>
      <c r="D23" s="8"/>
      <c r="E23" s="8"/>
      <c r="F23" s="9">
        <f t="shared" si="0"/>
        <v>996</v>
      </c>
      <c r="G23" s="9">
        <f t="shared" si="1"/>
        <v>996</v>
      </c>
    </row>
    <row r="24" spans="1:7" s="10" customFormat="1" ht="15.75" x14ac:dyDescent="0.25">
      <c r="A24" s="12" t="s">
        <v>31</v>
      </c>
      <c r="B24" s="13" t="s">
        <v>6</v>
      </c>
      <c r="C24" s="14">
        <f>180+138</f>
        <v>318</v>
      </c>
      <c r="D24" s="8"/>
      <c r="E24" s="8"/>
      <c r="F24" s="9">
        <f t="shared" si="0"/>
        <v>159</v>
      </c>
      <c r="G24" s="9">
        <f t="shared" si="1"/>
        <v>159</v>
      </c>
    </row>
    <row r="25" spans="1:7" s="10" customFormat="1" ht="15.75" x14ac:dyDescent="0.25">
      <c r="A25" s="11" t="s">
        <v>32</v>
      </c>
      <c r="B25" s="6" t="s">
        <v>6</v>
      </c>
      <c r="C25" s="14">
        <f>180+69</f>
        <v>249</v>
      </c>
      <c r="D25" s="8"/>
      <c r="E25" s="8"/>
      <c r="F25" s="9">
        <f t="shared" si="0"/>
        <v>124.5</v>
      </c>
      <c r="G25" s="9">
        <f t="shared" si="1"/>
        <v>124.5</v>
      </c>
    </row>
    <row r="26" spans="1:7" s="10" customFormat="1" ht="15.75" x14ac:dyDescent="0.25">
      <c r="A26" s="5" t="s">
        <v>33</v>
      </c>
      <c r="B26" s="13" t="s">
        <v>6</v>
      </c>
      <c r="C26" s="7">
        <v>150</v>
      </c>
      <c r="D26" s="8"/>
      <c r="E26" s="8"/>
      <c r="F26" s="9">
        <f t="shared" si="0"/>
        <v>75</v>
      </c>
      <c r="G26" s="9">
        <f t="shared" si="1"/>
        <v>75</v>
      </c>
    </row>
    <row r="27" spans="1:7" s="10" customFormat="1" ht="15.75" x14ac:dyDescent="0.25">
      <c r="A27" s="11" t="s">
        <v>34</v>
      </c>
      <c r="B27" s="15" t="s">
        <v>5</v>
      </c>
      <c r="C27" s="7">
        <f>38+14.56</f>
        <v>52.56</v>
      </c>
      <c r="D27" s="8"/>
      <c r="E27" s="16"/>
      <c r="F27" s="9">
        <f t="shared" si="0"/>
        <v>26.28</v>
      </c>
      <c r="G27" s="9">
        <f t="shared" si="1"/>
        <v>26.28</v>
      </c>
    </row>
    <row r="28" spans="1:7" s="10" customFormat="1" ht="15.75" x14ac:dyDescent="0.25">
      <c r="A28" s="11" t="s">
        <v>35</v>
      </c>
      <c r="B28" s="15" t="s">
        <v>5</v>
      </c>
      <c r="C28" s="7">
        <f>80+30.36</f>
        <v>110.36</v>
      </c>
      <c r="D28" s="8"/>
      <c r="E28" s="16"/>
      <c r="F28" s="9">
        <f t="shared" si="0"/>
        <v>55.18</v>
      </c>
      <c r="G28" s="9">
        <f t="shared" si="1"/>
        <v>55.18</v>
      </c>
    </row>
    <row r="29" spans="1:7" s="10" customFormat="1" ht="15.75" x14ac:dyDescent="0.25">
      <c r="A29" s="11" t="s">
        <v>36</v>
      </c>
      <c r="B29" s="15" t="s">
        <v>5</v>
      </c>
      <c r="C29" s="14">
        <f>7+2.614</f>
        <v>9.6140000000000008</v>
      </c>
      <c r="D29" s="8"/>
      <c r="E29" s="8"/>
      <c r="F29" s="9">
        <f t="shared" si="0"/>
        <v>4.8070000000000004</v>
      </c>
      <c r="G29" s="9">
        <f t="shared" si="1"/>
        <v>4.8070000000000004</v>
      </c>
    </row>
    <row r="30" spans="1:7" s="10" customFormat="1" ht="15.75" x14ac:dyDescent="0.25">
      <c r="A30" s="12" t="s">
        <v>37</v>
      </c>
      <c r="B30" s="13" t="s">
        <v>5</v>
      </c>
      <c r="C30" s="14">
        <f>4+1.38</f>
        <v>5.38</v>
      </c>
      <c r="D30" s="8"/>
      <c r="E30" s="8"/>
      <c r="F30" s="9">
        <f t="shared" si="0"/>
        <v>2.69</v>
      </c>
      <c r="G30" s="9">
        <f t="shared" si="1"/>
        <v>2.69</v>
      </c>
    </row>
    <row r="31" spans="1:7" s="10" customFormat="1" ht="15.75" x14ac:dyDescent="0.25">
      <c r="A31" s="11" t="s">
        <v>38</v>
      </c>
      <c r="B31" s="15" t="s">
        <v>5</v>
      </c>
      <c r="C31" s="14">
        <f>98+254.486</f>
        <v>352.48599999999999</v>
      </c>
      <c r="D31" s="8"/>
      <c r="E31" s="8"/>
      <c r="F31" s="9">
        <f t="shared" si="0"/>
        <v>176.24299999999999</v>
      </c>
      <c r="G31" s="9">
        <f t="shared" si="1"/>
        <v>176.24299999999999</v>
      </c>
    </row>
    <row r="32" spans="1:7" s="10" customFormat="1" ht="15.75" x14ac:dyDescent="0.25">
      <c r="A32" s="11" t="s">
        <v>39</v>
      </c>
      <c r="B32" s="15" t="s">
        <v>5</v>
      </c>
      <c r="C32" s="14">
        <f>215+337.67</f>
        <v>552.67000000000007</v>
      </c>
      <c r="D32" s="8"/>
      <c r="E32" s="8"/>
      <c r="F32" s="9">
        <f t="shared" si="0"/>
        <v>276.33500000000004</v>
      </c>
      <c r="G32" s="9">
        <f t="shared" si="1"/>
        <v>276.33500000000004</v>
      </c>
    </row>
    <row r="33" spans="1:7" s="10" customFormat="1" ht="15.75" x14ac:dyDescent="0.25">
      <c r="A33" s="11" t="s">
        <v>40</v>
      </c>
      <c r="B33" s="15" t="s">
        <v>5</v>
      </c>
      <c r="C33" s="14">
        <f>1.075</f>
        <v>1.075</v>
      </c>
      <c r="D33" s="8"/>
      <c r="E33" s="8"/>
      <c r="F33" s="9">
        <f t="shared" si="0"/>
        <v>0.53749999999999998</v>
      </c>
      <c r="G33" s="9">
        <f t="shared" si="1"/>
        <v>0.53749999999999998</v>
      </c>
    </row>
    <row r="34" spans="1:7" s="10" customFormat="1" ht="15.75" x14ac:dyDescent="0.25">
      <c r="A34" s="11" t="s">
        <v>41</v>
      </c>
      <c r="B34" s="15" t="s">
        <v>5</v>
      </c>
      <c r="C34" s="14">
        <f>66+36.277</f>
        <v>102.277</v>
      </c>
      <c r="D34" s="8"/>
      <c r="E34" s="8"/>
      <c r="F34" s="9">
        <f t="shared" si="0"/>
        <v>51.138500000000001</v>
      </c>
      <c r="G34" s="9">
        <f t="shared" si="1"/>
        <v>51.138500000000001</v>
      </c>
    </row>
    <row r="35" spans="1:7" s="10" customFormat="1" ht="15.75" x14ac:dyDescent="0.25">
      <c r="A35" s="11" t="s">
        <v>42</v>
      </c>
      <c r="B35" s="15" t="s">
        <v>5</v>
      </c>
      <c r="C35" s="14">
        <v>1.2150000000000001</v>
      </c>
      <c r="D35" s="8"/>
      <c r="E35" s="8"/>
      <c r="F35" s="9">
        <f t="shared" si="0"/>
        <v>0.60750000000000004</v>
      </c>
      <c r="G35" s="9">
        <f t="shared" si="1"/>
        <v>0.60750000000000004</v>
      </c>
    </row>
    <row r="36" spans="1:7" s="10" customFormat="1" ht="15.75" x14ac:dyDescent="0.25">
      <c r="A36" s="11" t="s">
        <v>43</v>
      </c>
      <c r="B36" s="15" t="s">
        <v>5</v>
      </c>
      <c r="C36" s="14">
        <f>2795+14.035</f>
        <v>2809.0349999999999</v>
      </c>
      <c r="D36" s="8"/>
      <c r="E36" s="8"/>
      <c r="F36" s="9">
        <f t="shared" si="0"/>
        <v>1404.5174999999999</v>
      </c>
      <c r="G36" s="9">
        <f t="shared" si="1"/>
        <v>1404.5174999999999</v>
      </c>
    </row>
    <row r="37" spans="1:7" s="10" customFormat="1" ht="15.75" x14ac:dyDescent="0.25">
      <c r="A37" s="11" t="s">
        <v>44</v>
      </c>
      <c r="B37" s="15" t="s">
        <v>5</v>
      </c>
      <c r="C37" s="14">
        <f>6+6.217</f>
        <v>12.216999999999999</v>
      </c>
      <c r="D37" s="8"/>
      <c r="E37" s="8"/>
      <c r="F37" s="9">
        <f t="shared" si="0"/>
        <v>6.1084999999999994</v>
      </c>
      <c r="G37" s="9">
        <f t="shared" si="1"/>
        <v>6.1084999999999994</v>
      </c>
    </row>
    <row r="38" spans="1:7" s="10" customFormat="1" ht="15.75" x14ac:dyDescent="0.25">
      <c r="A38" s="11" t="s">
        <v>45</v>
      </c>
      <c r="B38" s="15" t="s">
        <v>5</v>
      </c>
      <c r="C38" s="14">
        <f>2.303</f>
        <v>2.3029999999999999</v>
      </c>
      <c r="D38" s="8"/>
      <c r="E38" s="8"/>
      <c r="F38" s="9">
        <f t="shared" si="0"/>
        <v>1.1515</v>
      </c>
      <c r="G38" s="9">
        <f t="shared" si="1"/>
        <v>1.1515</v>
      </c>
    </row>
    <row r="39" spans="1:7" s="10" customFormat="1" ht="15.75" x14ac:dyDescent="0.25">
      <c r="A39" s="11" t="s">
        <v>46</v>
      </c>
      <c r="B39" s="15" t="s">
        <v>5</v>
      </c>
      <c r="C39" s="14">
        <f>3.5+7.198</f>
        <v>10.698</v>
      </c>
      <c r="D39" s="8"/>
      <c r="E39" s="8"/>
      <c r="F39" s="9">
        <f t="shared" si="0"/>
        <v>5.3490000000000002</v>
      </c>
      <c r="G39" s="9">
        <f t="shared" si="1"/>
        <v>5.3490000000000002</v>
      </c>
    </row>
    <row r="40" spans="1:7" s="10" customFormat="1" ht="15.75" x14ac:dyDescent="0.25">
      <c r="A40" s="11" t="s">
        <v>47</v>
      </c>
      <c r="B40" s="15" t="s">
        <v>5</v>
      </c>
      <c r="C40" s="14">
        <f>12+5.267</f>
        <v>17.266999999999999</v>
      </c>
      <c r="D40" s="8"/>
      <c r="E40" s="8"/>
      <c r="F40" s="9">
        <f t="shared" si="0"/>
        <v>8.6334999999999997</v>
      </c>
      <c r="G40" s="9">
        <f t="shared" si="1"/>
        <v>8.6334999999999997</v>
      </c>
    </row>
    <row r="41" spans="1:7" s="10" customFormat="1" ht="15.75" x14ac:dyDescent="0.25">
      <c r="A41" s="11" t="s">
        <v>48</v>
      </c>
      <c r="B41" s="15" t="s">
        <v>5</v>
      </c>
      <c r="C41" s="14">
        <f>9.4+7.877</f>
        <v>17.277000000000001</v>
      </c>
      <c r="D41" s="8"/>
      <c r="E41" s="8"/>
      <c r="F41" s="9">
        <f t="shared" si="0"/>
        <v>8.6385000000000005</v>
      </c>
      <c r="G41" s="9">
        <f t="shared" si="1"/>
        <v>8.6385000000000005</v>
      </c>
    </row>
    <row r="42" spans="1:7" s="10" customFormat="1" ht="15.75" x14ac:dyDescent="0.25">
      <c r="A42" s="12" t="s">
        <v>49</v>
      </c>
      <c r="B42" s="15" t="s">
        <v>5</v>
      </c>
      <c r="C42" s="14">
        <v>39</v>
      </c>
      <c r="D42" s="8"/>
      <c r="E42" s="8"/>
      <c r="F42" s="9">
        <f t="shared" si="0"/>
        <v>19.5</v>
      </c>
      <c r="G42" s="9">
        <f t="shared" si="1"/>
        <v>19.5</v>
      </c>
    </row>
    <row r="43" spans="1:7" s="10" customFormat="1" ht="15.75" x14ac:dyDescent="0.25">
      <c r="A43" s="11" t="s">
        <v>50</v>
      </c>
      <c r="B43" s="15" t="s">
        <v>5</v>
      </c>
      <c r="C43" s="14">
        <f>26.2+11.579</f>
        <v>37.778999999999996</v>
      </c>
      <c r="D43" s="8"/>
      <c r="E43" s="8"/>
      <c r="F43" s="9">
        <f t="shared" si="0"/>
        <v>18.889499999999998</v>
      </c>
      <c r="G43" s="9">
        <f t="shared" si="1"/>
        <v>18.889499999999998</v>
      </c>
    </row>
    <row r="44" spans="1:7" s="10" customFormat="1" ht="15.75" x14ac:dyDescent="0.25">
      <c r="A44" s="11" t="s">
        <v>51</v>
      </c>
      <c r="B44" s="15" t="s">
        <v>5</v>
      </c>
      <c r="C44" s="14">
        <v>49</v>
      </c>
      <c r="D44" s="8"/>
      <c r="E44" s="8"/>
      <c r="F44" s="9">
        <f t="shared" si="0"/>
        <v>24.5</v>
      </c>
      <c r="G44" s="9">
        <f t="shared" si="1"/>
        <v>24.5</v>
      </c>
    </row>
    <row r="45" spans="1:7" s="10" customFormat="1" ht="15.75" x14ac:dyDescent="0.25">
      <c r="A45" s="11" t="s">
        <v>52</v>
      </c>
      <c r="B45" s="15" t="s">
        <v>5</v>
      </c>
      <c r="C45" s="14">
        <f>3.5+10.875</f>
        <v>14.375</v>
      </c>
      <c r="D45" s="8"/>
      <c r="E45" s="8"/>
      <c r="F45" s="9">
        <f t="shared" si="0"/>
        <v>7.1875</v>
      </c>
      <c r="G45" s="9">
        <f t="shared" si="1"/>
        <v>7.1875</v>
      </c>
    </row>
    <row r="46" spans="1:7" s="10" customFormat="1" ht="15.75" x14ac:dyDescent="0.25">
      <c r="A46" s="11" t="s">
        <v>53</v>
      </c>
      <c r="B46" s="15" t="s">
        <v>5</v>
      </c>
      <c r="C46" s="14">
        <f>164+84.258</f>
        <v>248.25799999999998</v>
      </c>
      <c r="D46" s="8"/>
      <c r="E46" s="8"/>
      <c r="F46" s="9">
        <f t="shared" si="0"/>
        <v>124.12899999999999</v>
      </c>
      <c r="G46" s="9">
        <f t="shared" si="1"/>
        <v>124.12899999999999</v>
      </c>
    </row>
    <row r="47" spans="1:7" s="10" customFormat="1" ht="15.75" x14ac:dyDescent="0.25">
      <c r="A47" s="11" t="s">
        <v>54</v>
      </c>
      <c r="B47" s="15" t="s">
        <v>6</v>
      </c>
      <c r="C47" s="14">
        <f>180+69</f>
        <v>249</v>
      </c>
      <c r="D47" s="8"/>
      <c r="E47" s="8"/>
      <c r="F47" s="9">
        <f t="shared" si="0"/>
        <v>124.5</v>
      </c>
      <c r="G47" s="9">
        <f t="shared" si="1"/>
        <v>124.5</v>
      </c>
    </row>
    <row r="48" spans="1:7" s="10" customFormat="1" ht="15.75" x14ac:dyDescent="0.25">
      <c r="A48" s="11" t="s">
        <v>55</v>
      </c>
      <c r="B48" s="15" t="s">
        <v>6</v>
      </c>
      <c r="C48" s="14">
        <f>720+276</f>
        <v>996</v>
      </c>
      <c r="D48" s="8"/>
      <c r="E48" s="8"/>
      <c r="F48" s="9">
        <f t="shared" si="0"/>
        <v>498</v>
      </c>
      <c r="G48" s="9">
        <f t="shared" si="1"/>
        <v>498</v>
      </c>
    </row>
    <row r="49" spans="1:7" s="10" customFormat="1" ht="15.75" x14ac:dyDescent="0.25">
      <c r="A49" s="11" t="s">
        <v>56</v>
      </c>
      <c r="B49" s="15" t="s">
        <v>6</v>
      </c>
      <c r="C49" s="14">
        <f>720+276</f>
        <v>996</v>
      </c>
      <c r="D49" s="8"/>
      <c r="E49" s="8"/>
      <c r="F49" s="9">
        <f t="shared" si="0"/>
        <v>498</v>
      </c>
      <c r="G49" s="9">
        <f t="shared" si="1"/>
        <v>498</v>
      </c>
    </row>
    <row r="50" spans="1:7" s="10" customFormat="1" ht="15.75" x14ac:dyDescent="0.25">
      <c r="A50" s="11" t="s">
        <v>57</v>
      </c>
      <c r="B50" s="15" t="s">
        <v>6</v>
      </c>
      <c r="C50" s="14">
        <f>1440+552</f>
        <v>1992</v>
      </c>
      <c r="D50" s="8"/>
      <c r="E50" s="8"/>
      <c r="F50" s="9">
        <f t="shared" si="0"/>
        <v>996</v>
      </c>
      <c r="G50" s="9">
        <f t="shared" si="1"/>
        <v>996</v>
      </c>
    </row>
    <row r="51" spans="1:7" s="10" customFormat="1" ht="15.75" x14ac:dyDescent="0.25">
      <c r="A51" s="11" t="s">
        <v>58</v>
      </c>
      <c r="B51" s="15" t="s">
        <v>6</v>
      </c>
      <c r="C51" s="14">
        <f>1440+552</f>
        <v>1992</v>
      </c>
      <c r="D51" s="8"/>
      <c r="E51" s="8"/>
      <c r="F51" s="9">
        <f t="shared" si="0"/>
        <v>996</v>
      </c>
      <c r="G51" s="9">
        <f t="shared" si="1"/>
        <v>996</v>
      </c>
    </row>
    <row r="52" spans="1:7" s="10" customFormat="1" ht="15.75" x14ac:dyDescent="0.25">
      <c r="A52" s="5" t="s">
        <v>59</v>
      </c>
      <c r="B52" s="15" t="s">
        <v>5</v>
      </c>
      <c r="C52" s="7">
        <f>23+8.821</f>
        <v>31.820999999999998</v>
      </c>
      <c r="D52" s="8"/>
      <c r="E52" s="8"/>
      <c r="F52" s="9">
        <f t="shared" si="0"/>
        <v>15.910499999999999</v>
      </c>
      <c r="G52" s="9">
        <f t="shared" si="1"/>
        <v>15.910499999999999</v>
      </c>
    </row>
    <row r="53" spans="1:7" s="10" customFormat="1" ht="15.75" x14ac:dyDescent="0.25">
      <c r="A53" s="11" t="s">
        <v>60</v>
      </c>
      <c r="B53" s="15" t="s">
        <v>5</v>
      </c>
      <c r="C53" s="14">
        <f>310+120.898</f>
        <v>430.89800000000002</v>
      </c>
      <c r="D53" s="8"/>
      <c r="E53" s="8"/>
      <c r="F53" s="9">
        <f t="shared" si="0"/>
        <v>215.44900000000001</v>
      </c>
      <c r="G53" s="9">
        <f t="shared" si="1"/>
        <v>215.44900000000001</v>
      </c>
    </row>
    <row r="54" spans="1:7" s="10" customFormat="1" ht="15.75" x14ac:dyDescent="0.25">
      <c r="A54" s="11" t="s">
        <v>61</v>
      </c>
      <c r="B54" s="15" t="s">
        <v>6</v>
      </c>
      <c r="C54" s="14">
        <f>360+138</f>
        <v>498</v>
      </c>
      <c r="D54" s="8"/>
      <c r="E54" s="8"/>
      <c r="F54" s="9">
        <f t="shared" si="0"/>
        <v>249</v>
      </c>
      <c r="G54" s="9">
        <f t="shared" si="1"/>
        <v>249</v>
      </c>
    </row>
    <row r="55" spans="1:7" s="10" customFormat="1" ht="15.75" x14ac:dyDescent="0.25">
      <c r="A55" s="11" t="s">
        <v>62</v>
      </c>
      <c r="B55" s="15" t="s">
        <v>6</v>
      </c>
      <c r="C55" s="14">
        <f>360+138</f>
        <v>498</v>
      </c>
      <c r="D55" s="8"/>
      <c r="E55" s="8"/>
      <c r="F55" s="9">
        <f t="shared" si="0"/>
        <v>249</v>
      </c>
      <c r="G55" s="9">
        <f t="shared" si="1"/>
        <v>249</v>
      </c>
    </row>
    <row r="56" spans="1:7" s="10" customFormat="1" ht="15.75" x14ac:dyDescent="0.25">
      <c r="A56" s="11" t="s">
        <v>63</v>
      </c>
      <c r="B56" s="6" t="s">
        <v>6</v>
      </c>
      <c r="C56" s="14">
        <f>360+138</f>
        <v>498</v>
      </c>
      <c r="D56" s="8"/>
      <c r="E56" s="8"/>
      <c r="F56" s="9">
        <f t="shared" si="0"/>
        <v>249</v>
      </c>
      <c r="G56" s="9">
        <f t="shared" si="1"/>
        <v>249</v>
      </c>
    </row>
    <row r="57" spans="1:7" s="10" customFormat="1" ht="15.75" x14ac:dyDescent="0.25">
      <c r="A57" s="12" t="s">
        <v>64</v>
      </c>
      <c r="B57" s="15" t="s">
        <v>5</v>
      </c>
      <c r="C57" s="14">
        <f>26+8.391</f>
        <v>34.390999999999998</v>
      </c>
      <c r="D57" s="8"/>
      <c r="E57" s="8"/>
      <c r="F57" s="9">
        <f t="shared" si="0"/>
        <v>17.195499999999999</v>
      </c>
      <c r="G57" s="9">
        <f t="shared" si="1"/>
        <v>17.195499999999999</v>
      </c>
    </row>
    <row r="58" spans="1:7" s="10" customFormat="1" ht="15.75" x14ac:dyDescent="0.25">
      <c r="A58" s="12" t="s">
        <v>65</v>
      </c>
      <c r="B58" s="13" t="s">
        <v>5</v>
      </c>
      <c r="C58" s="14">
        <f>29+5.334</f>
        <v>34.334000000000003</v>
      </c>
      <c r="D58" s="8"/>
      <c r="E58" s="8"/>
      <c r="F58" s="9">
        <f t="shared" si="0"/>
        <v>17.167000000000002</v>
      </c>
      <c r="G58" s="9">
        <f t="shared" si="1"/>
        <v>17.167000000000002</v>
      </c>
    </row>
    <row r="59" spans="1:7" s="10" customFormat="1" ht="15.75" x14ac:dyDescent="0.25">
      <c r="A59" s="11" t="s">
        <v>12</v>
      </c>
      <c r="B59" s="6" t="s">
        <v>6</v>
      </c>
      <c r="C59" s="14">
        <f>180+69</f>
        <v>249</v>
      </c>
      <c r="D59" s="8"/>
      <c r="E59" s="8"/>
      <c r="F59" s="9">
        <f t="shared" si="0"/>
        <v>124.5</v>
      </c>
      <c r="G59" s="9">
        <f t="shared" si="1"/>
        <v>124.5</v>
      </c>
    </row>
    <row r="60" spans="1:7" s="10" customFormat="1" ht="15.75" x14ac:dyDescent="0.25">
      <c r="A60" s="11" t="s">
        <v>66</v>
      </c>
      <c r="B60" s="15" t="s">
        <v>5</v>
      </c>
      <c r="C60" s="14">
        <f>3+1.05</f>
        <v>4.05</v>
      </c>
      <c r="D60" s="8"/>
      <c r="E60" s="8"/>
      <c r="F60" s="9">
        <f t="shared" si="0"/>
        <v>2.0249999999999999</v>
      </c>
      <c r="G60" s="9">
        <f t="shared" si="1"/>
        <v>2.0249999999999999</v>
      </c>
    </row>
    <row r="61" spans="1:7" s="10" customFormat="1" ht="15.75" x14ac:dyDescent="0.25">
      <c r="A61" s="11" t="s">
        <v>67</v>
      </c>
      <c r="B61" s="15" t="s">
        <v>5</v>
      </c>
      <c r="C61" s="14">
        <f>8.5+3.128</f>
        <v>11.628</v>
      </c>
      <c r="D61" s="8"/>
      <c r="E61" s="8"/>
      <c r="F61" s="9">
        <f t="shared" si="0"/>
        <v>5.8140000000000001</v>
      </c>
      <c r="G61" s="9">
        <f t="shared" si="1"/>
        <v>5.8140000000000001</v>
      </c>
    </row>
    <row r="62" spans="1:7" s="10" customFormat="1" ht="15.75" x14ac:dyDescent="0.25">
      <c r="A62" s="11" t="s">
        <v>68</v>
      </c>
      <c r="B62" s="15" t="s">
        <v>5</v>
      </c>
      <c r="C62" s="14">
        <f>4.741</f>
        <v>4.7409999999999997</v>
      </c>
      <c r="D62" s="8"/>
      <c r="E62" s="8"/>
      <c r="F62" s="9">
        <f t="shared" si="0"/>
        <v>2.3704999999999998</v>
      </c>
      <c r="G62" s="9">
        <f t="shared" si="1"/>
        <v>2.3704999999999998</v>
      </c>
    </row>
    <row r="63" spans="1:7" s="10" customFormat="1" ht="15.75" x14ac:dyDescent="0.25">
      <c r="A63" s="11" t="s">
        <v>69</v>
      </c>
      <c r="B63" s="15" t="s">
        <v>6</v>
      </c>
      <c r="C63" s="14">
        <f>360+138</f>
        <v>498</v>
      </c>
      <c r="D63" s="8"/>
      <c r="E63" s="8"/>
      <c r="F63" s="9">
        <f t="shared" si="0"/>
        <v>249</v>
      </c>
      <c r="G63" s="9">
        <f t="shared" si="1"/>
        <v>249</v>
      </c>
    </row>
    <row r="64" spans="1:7" s="10" customFormat="1" ht="15.75" x14ac:dyDescent="0.25">
      <c r="A64" s="11" t="s">
        <v>70</v>
      </c>
      <c r="B64" s="15" t="s">
        <v>6</v>
      </c>
      <c r="C64" s="14">
        <f>360+138</f>
        <v>498</v>
      </c>
      <c r="D64" s="8"/>
      <c r="E64" s="8"/>
      <c r="F64" s="9">
        <f t="shared" si="0"/>
        <v>249</v>
      </c>
      <c r="G64" s="9">
        <f t="shared" si="1"/>
        <v>249</v>
      </c>
    </row>
    <row r="65" spans="1:7" s="10" customFormat="1" ht="15.75" x14ac:dyDescent="0.25">
      <c r="A65" s="11" t="s">
        <v>71</v>
      </c>
      <c r="B65" s="15" t="s">
        <v>6</v>
      </c>
      <c r="C65" s="14">
        <f>360+138</f>
        <v>498</v>
      </c>
      <c r="D65" s="8"/>
      <c r="E65" s="8"/>
      <c r="F65" s="9">
        <f t="shared" si="0"/>
        <v>249</v>
      </c>
      <c r="G65" s="9">
        <f t="shared" si="1"/>
        <v>249</v>
      </c>
    </row>
    <row r="66" spans="1:7" s="10" customFormat="1" ht="15.75" x14ac:dyDescent="0.25">
      <c r="A66" s="11" t="s">
        <v>72</v>
      </c>
      <c r="B66" s="15" t="s">
        <v>6</v>
      </c>
      <c r="C66" s="14">
        <f>360+138</f>
        <v>498</v>
      </c>
      <c r="D66" s="8"/>
      <c r="E66" s="8"/>
      <c r="F66" s="9">
        <f t="shared" si="0"/>
        <v>249</v>
      </c>
      <c r="G66" s="9">
        <f t="shared" si="1"/>
        <v>249</v>
      </c>
    </row>
    <row r="67" spans="1:7" s="10" customFormat="1" ht="15.75" x14ac:dyDescent="0.25">
      <c r="A67" s="12" t="s">
        <v>73</v>
      </c>
      <c r="B67" s="13" t="s">
        <v>5</v>
      </c>
      <c r="C67" s="14">
        <f>32+6.563</f>
        <v>38.563000000000002</v>
      </c>
      <c r="D67" s="8"/>
      <c r="E67" s="8"/>
      <c r="F67" s="9">
        <f t="shared" si="0"/>
        <v>19.281500000000001</v>
      </c>
      <c r="G67" s="9">
        <f t="shared" si="1"/>
        <v>19.281500000000001</v>
      </c>
    </row>
    <row r="68" spans="1:7" s="10" customFormat="1" ht="15.75" x14ac:dyDescent="0.25">
      <c r="A68" s="11" t="s">
        <v>74</v>
      </c>
      <c r="B68" s="15" t="s">
        <v>5</v>
      </c>
      <c r="C68" s="14">
        <f>38+14.405</f>
        <v>52.405000000000001</v>
      </c>
      <c r="D68" s="8"/>
      <c r="E68" s="8"/>
      <c r="F68" s="9">
        <f t="shared" si="0"/>
        <v>26.202500000000001</v>
      </c>
      <c r="G68" s="9">
        <f t="shared" si="1"/>
        <v>26.202500000000001</v>
      </c>
    </row>
    <row r="69" spans="1:7" s="10" customFormat="1" ht="15.75" x14ac:dyDescent="0.25">
      <c r="A69" s="11" t="s">
        <v>75</v>
      </c>
      <c r="B69" s="15" t="s">
        <v>5</v>
      </c>
      <c r="C69" s="14">
        <f>125+47.548</f>
        <v>172.548</v>
      </c>
      <c r="D69" s="8"/>
      <c r="E69" s="8"/>
      <c r="F69" s="9">
        <f t="shared" si="0"/>
        <v>86.274000000000001</v>
      </c>
      <c r="G69" s="9">
        <f t="shared" si="1"/>
        <v>86.274000000000001</v>
      </c>
    </row>
    <row r="70" spans="1:7" s="10" customFormat="1" ht="15.75" x14ac:dyDescent="0.25">
      <c r="A70" s="11" t="s">
        <v>76</v>
      </c>
      <c r="B70" s="15" t="s">
        <v>5</v>
      </c>
      <c r="C70" s="14">
        <f>12+4.372</f>
        <v>16.372</v>
      </c>
      <c r="D70" s="8"/>
      <c r="E70" s="8"/>
      <c r="F70" s="9">
        <f t="shared" ref="F70:F73" si="2">C70/2</f>
        <v>8.1859999999999999</v>
      </c>
      <c r="G70" s="9">
        <f t="shared" ref="G70:G73" si="3">C70/2</f>
        <v>8.1859999999999999</v>
      </c>
    </row>
    <row r="71" spans="1:7" s="10" customFormat="1" ht="15.75" x14ac:dyDescent="0.25">
      <c r="A71" s="11" t="s">
        <v>77</v>
      </c>
      <c r="B71" s="15" t="s">
        <v>5</v>
      </c>
      <c r="C71" s="14">
        <f>11+3.749</f>
        <v>14.749000000000001</v>
      </c>
      <c r="D71" s="8"/>
      <c r="E71" s="8"/>
      <c r="F71" s="9">
        <f t="shared" si="2"/>
        <v>7.3745000000000003</v>
      </c>
      <c r="G71" s="9">
        <f t="shared" si="3"/>
        <v>7.3745000000000003</v>
      </c>
    </row>
    <row r="72" spans="1:7" s="10" customFormat="1" ht="15.75" x14ac:dyDescent="0.25">
      <c r="A72" s="11" t="s">
        <v>78</v>
      </c>
      <c r="B72" s="6" t="s">
        <v>6</v>
      </c>
      <c r="C72" s="14">
        <v>360</v>
      </c>
      <c r="D72" s="8"/>
      <c r="E72" s="8"/>
      <c r="F72" s="9">
        <f t="shared" si="2"/>
        <v>180</v>
      </c>
      <c r="G72" s="9">
        <f t="shared" si="3"/>
        <v>180</v>
      </c>
    </row>
    <row r="73" spans="1:7" s="10" customFormat="1" ht="15.75" x14ac:dyDescent="0.25">
      <c r="A73" s="17" t="s">
        <v>79</v>
      </c>
      <c r="B73" s="15" t="s">
        <v>5</v>
      </c>
      <c r="C73" s="14">
        <f>12+3.486</f>
        <v>15.486000000000001</v>
      </c>
      <c r="D73" s="8"/>
      <c r="E73" s="8"/>
      <c r="F73" s="9">
        <f t="shared" si="2"/>
        <v>7.7430000000000003</v>
      </c>
      <c r="G73" s="9">
        <f t="shared" si="3"/>
        <v>7.7430000000000003</v>
      </c>
    </row>
  </sheetData>
  <mergeCells count="5">
    <mergeCell ref="A1:A3"/>
    <mergeCell ref="B1:B3"/>
    <mergeCell ref="C1:C3"/>
    <mergeCell ref="D1:G1"/>
    <mergeCell ref="A4:G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АМЗ</vt:lpstr>
      <vt:lpstr>АМЗ!Область_печати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2021-05-31T17:48:25Z</cp:lastPrinted>
  <dcterms:created xsi:type="dcterms:W3CDTF">2019-09-10T10:36:15Z</dcterms:created>
  <dcterms:modified xsi:type="dcterms:W3CDTF">2021-06-01T12:12:15Z</dcterms:modified>
</cp:coreProperties>
</file>